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h-smb.omh.ny.gov\omh_shared\CO\SHR\Restricted\BH Managed Care\CRISIS Intervention\Mobile Crisis\Mobile Crisis Rates\"/>
    </mc:Choice>
  </mc:AlternateContent>
  <xr:revisionPtr revIDLastSave="0" documentId="8_{FA4CE134-85F2-4D0A-9A1C-DBF1745762CC}" xr6:coauthVersionLast="36" xr6:coauthVersionMax="36" xr10:uidLastSave="{00000000-0000-0000-0000-000000000000}"/>
  <bookViews>
    <workbookView xWindow="0" yWindow="600" windowWidth="21540" windowHeight="9450" xr2:uid="{00000000-000D-0000-FFFF-FFFF00000000}"/>
  </bookViews>
  <sheets>
    <sheet name="Mobile CI" sheetId="1" r:id="rId1"/>
  </sheets>
  <externalReferences>
    <externalReference r:id="rId2"/>
    <externalReference r:id="rId3"/>
  </externalReferences>
  <definedNames>
    <definedName name="_xlnm._FilterDatabase" localSheetId="0" hidden="1">'Mobile CI'!$A$5:$K$5</definedName>
    <definedName name="_xlnm.Print_Titles" localSheetId="0">'Mobile CI'!$1:$5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J18" i="1"/>
  <c r="K18" i="1" s="1"/>
  <c r="J17" i="1"/>
  <c r="K17" i="1" s="1"/>
  <c r="J16" i="1"/>
  <c r="J14" i="1"/>
  <c r="J9" i="1"/>
  <c r="J8" i="1" l="1"/>
  <c r="J22" i="1" l="1"/>
  <c r="K22" i="1" s="1"/>
  <c r="J21" i="1"/>
  <c r="K21" i="1" s="1"/>
  <c r="J20" i="1"/>
  <c r="K20" i="1" s="1"/>
  <c r="K19" i="1"/>
  <c r="K16" i="1"/>
  <c r="J15" i="1"/>
  <c r="K15" i="1" s="1"/>
  <c r="K14" i="1"/>
  <c r="J13" i="1"/>
  <c r="J11" i="1"/>
  <c r="K11" i="1" s="1"/>
  <c r="J10" i="1"/>
  <c r="K10" i="1" s="1"/>
  <c r="K9" i="1"/>
  <c r="K8" i="1"/>
  <c r="J7" i="1"/>
  <c r="J6" i="1"/>
  <c r="K6" i="1" s="1"/>
  <c r="K13" i="1" l="1"/>
  <c r="K7" i="1"/>
</calcChain>
</file>

<file path=xl/sharedStrings.xml><?xml version="1.0" encoding="utf-8"?>
<sst xmlns="http://schemas.openxmlformats.org/spreadsheetml/2006/main" count="127" uniqueCount="55">
  <si>
    <t>Office of Mental Health</t>
  </si>
  <si>
    <t>Modifier</t>
  </si>
  <si>
    <t>Unit Type</t>
  </si>
  <si>
    <t>Unit Limit</t>
  </si>
  <si>
    <t>Telephonic crisis response - Licensed (up to 90 min)</t>
  </si>
  <si>
    <t>H2011</t>
  </si>
  <si>
    <t>Crisis Intervention service, per 15 min</t>
  </si>
  <si>
    <t>15 min</t>
  </si>
  <si>
    <t>Telephonic crisis response - Licensed (Above 90 min - 3 hours)</t>
  </si>
  <si>
    <t>S9485</t>
  </si>
  <si>
    <t>Crisis Intervention service, per diem</t>
  </si>
  <si>
    <t>per diem</t>
  </si>
  <si>
    <t>Telephonic Crisis follow up -  Licensed</t>
  </si>
  <si>
    <t>Crisis intervention service, per 15 minutes</t>
  </si>
  <si>
    <t>re</t>
  </si>
  <si>
    <t>Mobile crisis response - one person response, Licensed  - up to 90 min</t>
  </si>
  <si>
    <t>Mobile crisis response - two person response, both Licensed - up to 90 minutes</t>
  </si>
  <si>
    <t>Crisis intervention mental health services, per diem</t>
  </si>
  <si>
    <t xml:space="preserve">Mobile Crisis Response- Per Diem
Requires a minimum 3 hours of face-to-face contact - Two person response, both Licensed.
</t>
  </si>
  <si>
    <t>Crisis Intervention mental health service, per diem</t>
  </si>
  <si>
    <t>Crisis follow up - face to face - One person response, Licensed - up to 90 minutes</t>
  </si>
  <si>
    <t>GT</t>
  </si>
  <si>
    <t>GT, HO</t>
  </si>
  <si>
    <t>HO</t>
  </si>
  <si>
    <t>TS, GT</t>
  </si>
  <si>
    <t>TS, HM</t>
  </si>
  <si>
    <t>HE</t>
  </si>
  <si>
    <t>HK</t>
  </si>
  <si>
    <t>HE, HK</t>
  </si>
  <si>
    <t>HE, U5</t>
  </si>
  <si>
    <t>0160 - Freestanding
0287 - Hospital-based</t>
  </si>
  <si>
    <t>824 - Crisis Intervention</t>
  </si>
  <si>
    <t>Category of Service</t>
  </si>
  <si>
    <t xml:space="preserve">Mobile Crisis Response (90 - 180 minutes) Two person response, both Licensed
</t>
  </si>
  <si>
    <t>HE, HK, U5</t>
  </si>
  <si>
    <t>TS, HE</t>
  </si>
  <si>
    <t>TS</t>
  </si>
  <si>
    <t>TS, SC</t>
  </si>
  <si>
    <t xml:space="preserve">Mobile Crisis Response (90 - 180 minutes) Two person response -  Licensed and Unlicensed/Certified Peer
</t>
  </si>
  <si>
    <t xml:space="preserve">Mobile Crisis Response- Per Diem
Requires a minimum 3 hours of face-to-face contact - Two person response, Licensed and Unlicensed/Certified Peer
</t>
  </si>
  <si>
    <t>Mobile crisis response - two person response - Licensed and Unlicensed/Certified Peer- up to 90 minutes</t>
  </si>
  <si>
    <t xml:space="preserve">Crisis follow up - face to face - One person response, Unlicensed/Certified Peer - up to 90 minutes
</t>
  </si>
  <si>
    <r>
      <t xml:space="preserve">Crisis follow up - face to face - Two person response, one Licensed and one Unlicensed/Certified Peer - up to 90 minutes
</t>
    </r>
    <r>
      <rPr>
        <b/>
        <sz val="12"/>
        <color rgb="FFFF0000"/>
        <rFont val="Arial"/>
        <family val="2"/>
      </rPr>
      <t xml:space="preserve">
</t>
    </r>
  </si>
  <si>
    <t>Rate Code</t>
  </si>
  <si>
    <t>Rate Code Description</t>
  </si>
  <si>
    <t>Procedure Code</t>
  </si>
  <si>
    <t>Procedure Code Description</t>
  </si>
  <si>
    <t>Specialty Code</t>
  </si>
  <si>
    <t>Upstate Rate</t>
  </si>
  <si>
    <t>Crisis Intervention Service - Mobile Crisis Calculated Rates</t>
  </si>
  <si>
    <t xml:space="preserve">Telephonic crisis response (up to 90 min) - unlicensed </t>
  </si>
  <si>
    <t>Telephonic crisis response - unlicensed  (Above 90 min - 3 hours)</t>
  </si>
  <si>
    <t>Telephonic Crisis follow up - Unlicensed/Certified Peer</t>
  </si>
  <si>
    <r>
      <t>Downstate Rate</t>
    </r>
    <r>
      <rPr>
        <b/>
        <vertAlign val="superscript"/>
        <sz val="12"/>
        <color theme="1"/>
        <rFont val="Arial"/>
        <family val="2"/>
      </rPr>
      <t>1</t>
    </r>
  </si>
  <si>
    <t>1. The following counties are considered downstate: the five counties comprising New York City (Bronx, Kings, New York, Queens, and Richmond), Dutchess, Nassau, Orange, Putnam, Rockland, Suffolk, and Westchester. All counties not listed are considered upstate.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</si>
</sst>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NumberFormat="1" applyFont="1" applyFill="1" applyBorder="1" applyAlignment="1">
      <alignment horizontal="right" vertical="top" indent="1"/>
    </xf>
    <xf numFmtId="44" fontId="2" fillId="5" borderId="1" xfId="1" applyFont="1" applyFill="1" applyBorder="1" applyAlignment="1">
      <alignment horizontal="right" vertical="top" wrapText="1" indent="1"/>
    </xf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8" fillId="0" borderId="0" xfId="0" applyNumberFormat="1" applyFont="1"/>
    <xf numFmtId="0" fontId="7" fillId="0" borderId="0" xfId="0" applyFont="1"/>
    <xf numFmtId="0" fontId="9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10" fillId="0" borderId="1" xfId="0" quotePrefix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center" vertical="top"/>
    </xf>
    <xf numFmtId="44" fontId="7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vertical="top"/>
    </xf>
    <xf numFmtId="0" fontId="7" fillId="5" borderId="1" xfId="0" applyNumberFormat="1" applyFont="1" applyFill="1" applyBorder="1" applyAlignment="1">
      <alignment horizontal="center" vertical="top"/>
    </xf>
    <xf numFmtId="44" fontId="7" fillId="5" borderId="1" xfId="1" applyFont="1" applyFill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0" fontId="10" fillId="0" borderId="1" xfId="0" quotePrefix="1" applyFont="1" applyBorder="1" applyAlignment="1">
      <alignment vertical="top" wrapText="1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33619</xdr:rowOff>
    </xdr:from>
    <xdr:to>
      <xdr:col>1</xdr:col>
      <xdr:colOff>885265</xdr:colOff>
      <xdr:row>0</xdr:row>
      <xdr:rowOff>750795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F4D924-C330-4BCA-A679-08EA23826D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3619"/>
          <a:ext cx="3171265" cy="717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FD/Crisis%20Intervention/Fee%20schedule/GM%20AS%20Edits%20-%20CI%20fee%20schedule%2012-12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FD/Crisis%20Intervention/Fee%20schedule/CI%20fee%20schedule%2012-12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le Crisis"/>
      <sheetName val="Crisis Stabilization"/>
      <sheetName val="CPEP stabilization"/>
      <sheetName val="MRT pilot"/>
      <sheetName val="1115 short term 3-4 bed"/>
      <sheetName val="1115 short term 5-8 bed"/>
      <sheetName val="1115 shor term 9-12 bed"/>
      <sheetName val="1115 short term staffing"/>
      <sheetName val="Salary Buildup"/>
      <sheetName val="Updated matrix 4-28-17"/>
      <sheetName val="BLS Data"/>
      <sheetName val="11-28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J24">
            <v>20.618181818181831</v>
          </cell>
        </row>
        <row r="25">
          <cell r="F25">
            <v>34.020000000000032</v>
          </cell>
        </row>
        <row r="26">
          <cell r="M26">
            <v>50.400000000000041</v>
          </cell>
        </row>
        <row r="27">
          <cell r="J27">
            <v>28.350000000000026</v>
          </cell>
          <cell r="M27">
            <v>56.700000000000053</v>
          </cell>
        </row>
        <row r="28">
          <cell r="J28">
            <v>32.400000000000034</v>
          </cell>
        </row>
        <row r="29">
          <cell r="M29">
            <v>75.60000000000008</v>
          </cell>
        </row>
        <row r="30">
          <cell r="M30">
            <v>90.720000000000127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le Crisis"/>
      <sheetName val="Crisis Stabilization"/>
      <sheetName val="CPEP stabilization"/>
      <sheetName val="MRT pilot"/>
      <sheetName val="1115 short term 3-4 bed"/>
      <sheetName val="1115 short term 5-8 bed"/>
      <sheetName val="1115 shor term 9-12 bed"/>
      <sheetName val="1115 short term staffing"/>
      <sheetName val="Salary Buildup"/>
      <sheetName val="Updated matrix 4-28-17"/>
      <sheetName val="BLS Data"/>
      <sheetName val="11-28-16"/>
    </sheetNames>
    <sheetDataSet>
      <sheetData sheetId="0"/>
      <sheetData sheetId="1"/>
      <sheetData sheetId="2"/>
      <sheetData sheetId="3"/>
      <sheetData sheetId="4">
        <row r="23">
          <cell r="G23">
            <v>474.03221532534241</v>
          </cell>
        </row>
      </sheetData>
      <sheetData sheetId="5">
        <row r="23">
          <cell r="G23">
            <v>380.55556560359588</v>
          </cell>
        </row>
      </sheetData>
      <sheetData sheetId="6">
        <row r="23">
          <cell r="G23">
            <v>381.72891267123293</v>
          </cell>
        </row>
      </sheetData>
      <sheetData sheetId="7"/>
      <sheetData sheetId="8">
        <row r="24">
          <cell r="J24">
            <v>20.618181818181831</v>
          </cell>
        </row>
        <row r="28">
          <cell r="J28">
            <v>32.400000000000034</v>
          </cell>
        </row>
        <row r="30">
          <cell r="M30">
            <v>90.720000000000127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85" zoomScaleNormal="85" workbookViewId="0">
      <pane ySplit="5" topLeftCell="A6" activePane="bottomLeft" state="frozen"/>
      <selection pane="bottomLeft" activeCell="E7" sqref="E7"/>
    </sheetView>
  </sheetViews>
  <sheetFormatPr defaultColWidth="9.140625" defaultRowHeight="15.75" x14ac:dyDescent="0.25"/>
  <cols>
    <col min="1" max="1" width="34.7109375" style="1" customWidth="1"/>
    <col min="2" max="2" width="13.42578125" style="1" customWidth="1"/>
    <col min="3" max="3" width="28.85546875" style="1" customWidth="1"/>
    <col min="4" max="4" width="13.42578125" style="1" customWidth="1"/>
    <col min="5" max="5" width="28.85546875" style="1" customWidth="1"/>
    <col min="6" max="6" width="15.28515625" style="1" customWidth="1"/>
    <col min="7" max="7" width="12.5703125" style="1" customWidth="1"/>
    <col min="8" max="8" width="13.5703125" style="1" customWidth="1"/>
    <col min="9" max="9" width="13.42578125" style="1" customWidth="1"/>
    <col min="10" max="11" width="14.85546875" style="1" customWidth="1"/>
    <col min="12" max="16384" width="9.140625" style="1"/>
  </cols>
  <sheetData>
    <row r="1" spans="1:11" ht="60.75" customHeight="1" x14ac:dyDescent="0.25"/>
    <row r="2" spans="1:11" s="8" customFormat="1" ht="21" x14ac:dyDescent="0.35">
      <c r="A2" s="9" t="s">
        <v>0</v>
      </c>
      <c r="B2" s="10"/>
      <c r="C2" s="9"/>
      <c r="D2" s="9"/>
      <c r="E2" s="9"/>
      <c r="F2" s="9"/>
      <c r="G2" s="9"/>
      <c r="H2" s="9"/>
      <c r="I2" s="10"/>
      <c r="J2" s="10"/>
      <c r="K2" s="10"/>
    </row>
    <row r="3" spans="1:11" s="8" customFormat="1" ht="21" x14ac:dyDescent="0.35">
      <c r="A3" s="11" t="s">
        <v>49</v>
      </c>
      <c r="B3" s="10"/>
      <c r="C3" s="11"/>
      <c r="D3" s="11"/>
      <c r="E3" s="11"/>
      <c r="F3" s="11"/>
      <c r="G3" s="11"/>
      <c r="H3" s="11"/>
      <c r="I3" s="10"/>
      <c r="J3" s="10"/>
      <c r="K3" s="10"/>
    </row>
    <row r="4" spans="1:11" x14ac:dyDescent="0.25">
      <c r="A4" s="38">
        <v>43586</v>
      </c>
      <c r="B4" s="12"/>
      <c r="C4" s="13"/>
      <c r="D4" s="13"/>
      <c r="E4" s="13"/>
      <c r="F4" s="13"/>
      <c r="G4" s="13"/>
      <c r="H4" s="13"/>
      <c r="I4" s="13"/>
      <c r="J4" s="13"/>
      <c r="K4" s="39"/>
    </row>
    <row r="5" spans="1:11" ht="34.5" x14ac:dyDescent="0.25">
      <c r="A5" s="14" t="s">
        <v>32</v>
      </c>
      <c r="B5" s="14" t="s">
        <v>43</v>
      </c>
      <c r="C5" s="14" t="s">
        <v>44</v>
      </c>
      <c r="D5" s="14" t="s">
        <v>45</v>
      </c>
      <c r="E5" s="14" t="s">
        <v>46</v>
      </c>
      <c r="F5" s="14" t="s">
        <v>1</v>
      </c>
      <c r="G5" s="14" t="s">
        <v>47</v>
      </c>
      <c r="H5" s="14" t="s">
        <v>2</v>
      </c>
      <c r="I5" s="14" t="s">
        <v>3</v>
      </c>
      <c r="J5" s="15" t="s">
        <v>53</v>
      </c>
      <c r="K5" s="16" t="s">
        <v>48</v>
      </c>
    </row>
    <row r="6" spans="1:11" ht="45" x14ac:dyDescent="0.25">
      <c r="A6" s="17" t="s">
        <v>30</v>
      </c>
      <c r="B6" s="18">
        <v>4609</v>
      </c>
      <c r="C6" s="19" t="s">
        <v>4</v>
      </c>
      <c r="D6" s="20" t="s">
        <v>5</v>
      </c>
      <c r="E6" s="21" t="s">
        <v>6</v>
      </c>
      <c r="F6" s="17" t="s">
        <v>21</v>
      </c>
      <c r="G6" s="17" t="s">
        <v>31</v>
      </c>
      <c r="H6" s="22" t="s">
        <v>7</v>
      </c>
      <c r="I6" s="23">
        <v>6</v>
      </c>
      <c r="J6" s="24">
        <f>'[1]Salary Buildup'!M27</f>
        <v>56.700000000000053</v>
      </c>
      <c r="K6" s="24">
        <f t="shared" ref="K6:K11" si="0">J6*0.89</f>
        <v>50.463000000000051</v>
      </c>
    </row>
    <row r="7" spans="1:11" ht="45" x14ac:dyDescent="0.25">
      <c r="A7" s="17" t="s">
        <v>30</v>
      </c>
      <c r="B7" s="18">
        <v>4610</v>
      </c>
      <c r="C7" s="19" t="s">
        <v>50</v>
      </c>
      <c r="D7" s="20" t="s">
        <v>5</v>
      </c>
      <c r="E7" s="21" t="s">
        <v>6</v>
      </c>
      <c r="F7" s="19" t="s">
        <v>22</v>
      </c>
      <c r="G7" s="17" t="s">
        <v>31</v>
      </c>
      <c r="H7" s="25" t="s">
        <v>7</v>
      </c>
      <c r="I7" s="26">
        <v>6</v>
      </c>
      <c r="J7" s="24">
        <f>'[1]Salary Buildup'!F25</f>
        <v>34.020000000000032</v>
      </c>
      <c r="K7" s="24">
        <f t="shared" si="0"/>
        <v>30.277800000000028</v>
      </c>
    </row>
    <row r="8" spans="1:11" ht="45" x14ac:dyDescent="0.25">
      <c r="A8" s="17" t="s">
        <v>30</v>
      </c>
      <c r="B8" s="18">
        <v>4611</v>
      </c>
      <c r="C8" s="17" t="s">
        <v>8</v>
      </c>
      <c r="D8" s="20" t="s">
        <v>9</v>
      </c>
      <c r="E8" s="21" t="s">
        <v>10</v>
      </c>
      <c r="F8" s="17" t="s">
        <v>21</v>
      </c>
      <c r="G8" s="17" t="s">
        <v>31</v>
      </c>
      <c r="H8" s="25" t="s">
        <v>11</v>
      </c>
      <c r="I8" s="23">
        <v>1</v>
      </c>
      <c r="J8" s="24">
        <f>'[1]Salary Buildup'!M27*9</f>
        <v>510.30000000000047</v>
      </c>
      <c r="K8" s="24">
        <f t="shared" si="0"/>
        <v>454.16700000000043</v>
      </c>
    </row>
    <row r="9" spans="1:11" ht="45" x14ac:dyDescent="0.25">
      <c r="A9" s="17" t="s">
        <v>30</v>
      </c>
      <c r="B9" s="18">
        <v>4612</v>
      </c>
      <c r="C9" s="19" t="s">
        <v>51</v>
      </c>
      <c r="D9" s="20" t="s">
        <v>9</v>
      </c>
      <c r="E9" s="21" t="s">
        <v>10</v>
      </c>
      <c r="F9" s="19" t="s">
        <v>23</v>
      </c>
      <c r="G9" s="17" t="s">
        <v>31</v>
      </c>
      <c r="H9" s="25" t="s">
        <v>11</v>
      </c>
      <c r="I9" s="26">
        <v>1</v>
      </c>
      <c r="J9" s="24">
        <f>'[1]Salary Buildup'!F25*9</f>
        <v>306.18000000000029</v>
      </c>
      <c r="K9" s="24">
        <f t="shared" si="0"/>
        <v>272.50020000000029</v>
      </c>
    </row>
    <row r="10" spans="1:11" ht="45" x14ac:dyDescent="0.25">
      <c r="A10" s="17" t="s">
        <v>30</v>
      </c>
      <c r="B10" s="18">
        <v>4613</v>
      </c>
      <c r="C10" s="17" t="s">
        <v>12</v>
      </c>
      <c r="D10" s="18" t="s">
        <v>5</v>
      </c>
      <c r="E10" s="17" t="s">
        <v>13</v>
      </c>
      <c r="F10" s="27" t="s">
        <v>24</v>
      </c>
      <c r="G10" s="17" t="s">
        <v>31</v>
      </c>
      <c r="H10" s="22" t="s">
        <v>7</v>
      </c>
      <c r="I10" s="23">
        <v>4</v>
      </c>
      <c r="J10" s="24">
        <f>'[1]Salary Buildup'!M26</f>
        <v>50.400000000000041</v>
      </c>
      <c r="K10" s="24">
        <f t="shared" si="0"/>
        <v>44.856000000000037</v>
      </c>
    </row>
    <row r="11" spans="1:11" ht="45" x14ac:dyDescent="0.25">
      <c r="A11" s="17" t="s">
        <v>30</v>
      </c>
      <c r="B11" s="18">
        <v>4614</v>
      </c>
      <c r="C11" s="17" t="s">
        <v>52</v>
      </c>
      <c r="D11" s="18" t="s">
        <v>5</v>
      </c>
      <c r="E11" s="17" t="s">
        <v>13</v>
      </c>
      <c r="F11" s="27" t="s">
        <v>25</v>
      </c>
      <c r="G11" s="17" t="s">
        <v>31</v>
      </c>
      <c r="H11" s="22" t="s">
        <v>7</v>
      </c>
      <c r="I11" s="23">
        <v>4</v>
      </c>
      <c r="J11" s="24">
        <f>'[1]Salary Buildup'!J24</f>
        <v>20.618181818181831</v>
      </c>
      <c r="K11" s="24">
        <f t="shared" si="0"/>
        <v>18.350181818181831</v>
      </c>
    </row>
    <row r="12" spans="1:11" x14ac:dyDescent="0.25">
      <c r="A12" s="28"/>
      <c r="B12" s="28"/>
      <c r="C12" s="29"/>
      <c r="D12" s="30"/>
      <c r="E12" s="29"/>
      <c r="F12" s="29" t="s">
        <v>14</v>
      </c>
      <c r="G12" s="29"/>
      <c r="H12" s="31"/>
      <c r="I12" s="32"/>
      <c r="J12" s="33"/>
      <c r="K12" s="33"/>
    </row>
    <row r="13" spans="1:11" ht="45" x14ac:dyDescent="0.25">
      <c r="A13" s="17" t="s">
        <v>30</v>
      </c>
      <c r="B13" s="18">
        <v>4615</v>
      </c>
      <c r="C13" s="17" t="s">
        <v>15</v>
      </c>
      <c r="D13" s="34" t="s">
        <v>5</v>
      </c>
      <c r="E13" s="21" t="s">
        <v>6</v>
      </c>
      <c r="F13" s="17" t="s">
        <v>26</v>
      </c>
      <c r="G13" s="17" t="s">
        <v>31</v>
      </c>
      <c r="H13" s="22" t="s">
        <v>7</v>
      </c>
      <c r="I13" s="23">
        <v>6</v>
      </c>
      <c r="J13" s="24">
        <f>'[1]Salary Buildup'!M30</f>
        <v>90.720000000000127</v>
      </c>
      <c r="K13" s="24">
        <f t="shared" ref="K13:K22" si="1">J13*0.89</f>
        <v>80.740800000000121</v>
      </c>
    </row>
    <row r="14" spans="1:11" ht="75" x14ac:dyDescent="0.25">
      <c r="A14" s="17" t="s">
        <v>30</v>
      </c>
      <c r="B14" s="18">
        <v>4616</v>
      </c>
      <c r="C14" s="19" t="s">
        <v>40</v>
      </c>
      <c r="D14" s="34" t="s">
        <v>5</v>
      </c>
      <c r="E14" s="21" t="s">
        <v>6</v>
      </c>
      <c r="F14" s="19" t="s">
        <v>27</v>
      </c>
      <c r="G14" s="17" t="s">
        <v>31</v>
      </c>
      <c r="H14" s="25" t="s">
        <v>7</v>
      </c>
      <c r="I14" s="26">
        <v>6</v>
      </c>
      <c r="J14" s="24">
        <f>'[1]Salary Buildup'!M30+'[1]Salary Buildup'!J28</f>
        <v>123.12000000000016</v>
      </c>
      <c r="K14" s="24">
        <f t="shared" si="1"/>
        <v>109.57680000000015</v>
      </c>
    </row>
    <row r="15" spans="1:11" ht="60" x14ac:dyDescent="0.25">
      <c r="A15" s="17" t="s">
        <v>30</v>
      </c>
      <c r="B15" s="18">
        <v>4617</v>
      </c>
      <c r="C15" s="19" t="s">
        <v>16</v>
      </c>
      <c r="D15" s="34" t="s">
        <v>5</v>
      </c>
      <c r="E15" s="21" t="s">
        <v>6</v>
      </c>
      <c r="F15" s="19" t="s">
        <v>28</v>
      </c>
      <c r="G15" s="17" t="s">
        <v>31</v>
      </c>
      <c r="H15" s="25" t="s">
        <v>7</v>
      </c>
      <c r="I15" s="26">
        <v>6</v>
      </c>
      <c r="J15" s="24">
        <f>'[1]Salary Buildup'!M30+'[1]Salary Buildup'!M30</f>
        <v>181.44000000000025</v>
      </c>
      <c r="K15" s="24">
        <f t="shared" si="1"/>
        <v>161.48160000000024</v>
      </c>
    </row>
    <row r="16" spans="1:11" ht="75" customHeight="1" x14ac:dyDescent="0.25">
      <c r="A16" s="17" t="s">
        <v>30</v>
      </c>
      <c r="B16" s="18">
        <v>4618</v>
      </c>
      <c r="C16" s="19" t="s">
        <v>38</v>
      </c>
      <c r="D16" s="34" t="s">
        <v>9</v>
      </c>
      <c r="E16" s="21" t="s">
        <v>17</v>
      </c>
      <c r="F16" s="19" t="s">
        <v>29</v>
      </c>
      <c r="G16" s="17" t="s">
        <v>31</v>
      </c>
      <c r="H16" s="35" t="s">
        <v>11</v>
      </c>
      <c r="I16" s="26">
        <v>1</v>
      </c>
      <c r="J16" s="24">
        <f>('[2]Salary Buildup'!M30+'[2]Salary Buildup'!J28)*9</f>
        <v>1108.0800000000015</v>
      </c>
      <c r="K16" s="24">
        <f t="shared" si="1"/>
        <v>986.19120000000134</v>
      </c>
    </row>
    <row r="17" spans="1:11" ht="68.25" customHeight="1" x14ac:dyDescent="0.25">
      <c r="A17" s="19" t="s">
        <v>30</v>
      </c>
      <c r="B17" s="36">
        <v>4619</v>
      </c>
      <c r="C17" s="19" t="s">
        <v>33</v>
      </c>
      <c r="D17" s="20" t="s">
        <v>9</v>
      </c>
      <c r="E17" s="21" t="s">
        <v>17</v>
      </c>
      <c r="F17" s="19" t="s">
        <v>34</v>
      </c>
      <c r="G17" s="19" t="s">
        <v>31</v>
      </c>
      <c r="H17" s="35" t="s">
        <v>11</v>
      </c>
      <c r="I17" s="26">
        <v>1</v>
      </c>
      <c r="J17" s="24">
        <f>('[2]Salary Buildup'!M30+'[2]Salary Buildup'!M30)*9</f>
        <v>1632.9600000000023</v>
      </c>
      <c r="K17" s="24">
        <f t="shared" si="1"/>
        <v>1453.334400000002</v>
      </c>
    </row>
    <row r="18" spans="1:11" ht="120" customHeight="1" x14ac:dyDescent="0.25">
      <c r="A18" s="19" t="s">
        <v>30</v>
      </c>
      <c r="B18" s="36">
        <v>4620</v>
      </c>
      <c r="C18" s="19" t="s">
        <v>39</v>
      </c>
      <c r="D18" s="20" t="s">
        <v>9</v>
      </c>
      <c r="E18" s="21" t="s">
        <v>17</v>
      </c>
      <c r="F18" s="19" t="s">
        <v>26</v>
      </c>
      <c r="G18" s="19" t="s">
        <v>31</v>
      </c>
      <c r="H18" s="35" t="s">
        <v>11</v>
      </c>
      <c r="I18" s="26">
        <v>1</v>
      </c>
      <c r="J18" s="24">
        <f>('[2]Salary Buildup'!M30+'[2]Salary Buildup'!J28)*12</f>
        <v>1477.4400000000019</v>
      </c>
      <c r="K18" s="24">
        <f t="shared" si="1"/>
        <v>1314.9216000000017</v>
      </c>
    </row>
    <row r="19" spans="1:11" ht="128.25" customHeight="1" x14ac:dyDescent="0.25">
      <c r="A19" s="17" t="s">
        <v>30</v>
      </c>
      <c r="B19" s="18">
        <v>4621</v>
      </c>
      <c r="C19" s="37" t="s">
        <v>18</v>
      </c>
      <c r="D19" s="34" t="s">
        <v>9</v>
      </c>
      <c r="E19" s="21" t="s">
        <v>19</v>
      </c>
      <c r="F19" s="19" t="s">
        <v>28</v>
      </c>
      <c r="G19" s="17" t="s">
        <v>31</v>
      </c>
      <c r="H19" s="35" t="s">
        <v>11</v>
      </c>
      <c r="I19" s="26">
        <v>1</v>
      </c>
      <c r="J19" s="24">
        <f>('[2]Salary Buildup'!M30+'[2]Salary Buildup'!M30)*12</f>
        <v>2177.2800000000029</v>
      </c>
      <c r="K19" s="24">
        <f t="shared" si="1"/>
        <v>1937.7792000000027</v>
      </c>
    </row>
    <row r="20" spans="1:11" ht="60" x14ac:dyDescent="0.25">
      <c r="A20" s="17" t="s">
        <v>30</v>
      </c>
      <c r="B20" s="36">
        <v>4622</v>
      </c>
      <c r="C20" s="19" t="s">
        <v>20</v>
      </c>
      <c r="D20" s="36" t="s">
        <v>5</v>
      </c>
      <c r="E20" s="19" t="s">
        <v>13</v>
      </c>
      <c r="F20" s="27" t="s">
        <v>36</v>
      </c>
      <c r="G20" s="17" t="s">
        <v>31</v>
      </c>
      <c r="H20" s="25" t="s">
        <v>7</v>
      </c>
      <c r="I20" s="26">
        <v>6</v>
      </c>
      <c r="J20" s="24">
        <f>'[1]Salary Buildup'!M29</f>
        <v>75.60000000000008</v>
      </c>
      <c r="K20" s="24">
        <f t="shared" si="1"/>
        <v>67.284000000000077</v>
      </c>
    </row>
    <row r="21" spans="1:11" ht="90" customHeight="1" x14ac:dyDescent="0.25">
      <c r="A21" s="17" t="s">
        <v>30</v>
      </c>
      <c r="B21" s="36">
        <v>4623</v>
      </c>
      <c r="C21" s="19" t="s">
        <v>41</v>
      </c>
      <c r="D21" s="36" t="s">
        <v>5</v>
      </c>
      <c r="E21" s="19" t="s">
        <v>13</v>
      </c>
      <c r="F21" s="27" t="s">
        <v>35</v>
      </c>
      <c r="G21" s="17" t="s">
        <v>31</v>
      </c>
      <c r="H21" s="25" t="s">
        <v>7</v>
      </c>
      <c r="I21" s="26">
        <v>6</v>
      </c>
      <c r="J21" s="24">
        <f>'[1]Salary Buildup'!J27</f>
        <v>28.350000000000026</v>
      </c>
      <c r="K21" s="24">
        <f t="shared" si="1"/>
        <v>25.231500000000025</v>
      </c>
    </row>
    <row r="22" spans="1:11" ht="96.75" customHeight="1" x14ac:dyDescent="0.25">
      <c r="A22" s="17" t="s">
        <v>30</v>
      </c>
      <c r="B22" s="36">
        <v>4624</v>
      </c>
      <c r="C22" s="19" t="s">
        <v>42</v>
      </c>
      <c r="D22" s="36" t="s">
        <v>5</v>
      </c>
      <c r="E22" s="19" t="s">
        <v>13</v>
      </c>
      <c r="F22" s="27" t="s">
        <v>37</v>
      </c>
      <c r="G22" s="17" t="s">
        <v>31</v>
      </c>
      <c r="H22" s="25" t="s">
        <v>7</v>
      </c>
      <c r="I22" s="26">
        <v>6</v>
      </c>
      <c r="J22" s="24">
        <f>'[1]Salary Buildup'!M29+'[1]Salary Buildup'!J27</f>
        <v>103.9500000000001</v>
      </c>
      <c r="K22" s="24">
        <f t="shared" si="1"/>
        <v>92.515500000000088</v>
      </c>
    </row>
    <row r="23" spans="1:11" x14ac:dyDescent="0.25">
      <c r="A23" s="2"/>
      <c r="B23" s="2"/>
      <c r="C23" s="3"/>
      <c r="D23" s="3"/>
      <c r="E23" s="3"/>
      <c r="F23" s="3"/>
      <c r="G23" s="3"/>
      <c r="H23" s="4"/>
      <c r="I23" s="5"/>
      <c r="J23" s="6"/>
      <c r="K23" s="6"/>
    </row>
    <row r="24" spans="1:11" ht="36" customHeight="1" x14ac:dyDescent="0.25">
      <c r="A24" s="40" t="s">
        <v>54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7" spans="1:11" s="7" customFormat="1" x14ac:dyDescent="0.25"/>
    <row r="28" spans="1:11" s="7" customFormat="1" x14ac:dyDescent="0.25"/>
    <row r="29" spans="1:11" s="7" customFormat="1" x14ac:dyDescent="0.25"/>
  </sheetData>
  <sheetProtection algorithmName="SHA-512" hashValue="BRfB6RMHDDNuoIXeo4Y+CAZuGXJd9O4pI9h1gKkJjN7HRmdGqW3AbV3tCAoKc5QsuJqPQCT0b2kLgSQFTKd0JQ==" saltValue="a7qAer0pZQR+lBbVLou5vw==" spinCount="100000" sheet="1" objects="1" scenarios="1" formatColumns="0" formatRows="0" deleteColumns="0" deleteRows="0" sort="0" autoFilter="0"/>
  <autoFilter ref="A5:K5" xr:uid="{E4FBD806-11B0-4BE1-85AA-E092CC1F79AA}"/>
  <mergeCells count="1">
    <mergeCell ref="A24:K24"/>
  </mergeCells>
  <pageMargins left="0.25" right="0.25" top="0.75" bottom="0.75" header="0.3" footer="0.3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Mobile CI</vt:lpstr>
      <vt:lpstr>'Mobile CI'!Print_Titles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</dc:creator>
  <cp:lastModifiedBy>Emily Hetzel</cp:lastModifiedBy>
  <cp:lastPrinted>2019-05-30T19:52:46Z</cp:lastPrinted>
  <dcterms:created xsi:type="dcterms:W3CDTF">2018-12-20T18:08:32Z</dcterms:created>
  <dcterms:modified xsi:type="dcterms:W3CDTF">2019-06-12T17:55:09Z</dcterms:modified>
</cp:coreProperties>
</file>